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714"/>
  </bookViews>
  <sheets>
    <sheet name="汇总" sheetId="1" r:id="rId1"/>
    <sheet name="第101章" sheetId="16" r:id="rId2"/>
    <sheet name="第102章" sheetId="19" r:id="rId3"/>
    <sheet name="Sheet1 (3)" sheetId="17" state="hidden" r:id="rId4"/>
  </sheets>
  <definedNames>
    <definedName name="_xlnm._FilterDatabase" localSheetId="1" hidden="1">第101章!$C$1:$C$9</definedName>
    <definedName name="_xlnm._FilterDatabase" localSheetId="2" hidden="1">第102章!$D$1:$D$118</definedName>
    <definedName name="_xlnm._FilterDatabase" localSheetId="3" hidden="1">'Sheet1 (3)'!$B$1:$B$37</definedName>
    <definedName name="_xlnm.Print_Titles" localSheetId="1">第101章!$1:$5</definedName>
    <definedName name="_xlnm.Print_Titles" localSheetId="2">第102章!$1:$5</definedName>
    <definedName name="_xlnm.Print_Area" localSheetId="2">第102章!$A$1:$J$12</definedName>
  </definedNames>
  <calcPr calcId="144525"/>
</workbook>
</file>

<file path=xl/sharedStrings.xml><?xml version="1.0" encoding="utf-8"?>
<sst xmlns="http://schemas.openxmlformats.org/spreadsheetml/2006/main" count="248" uniqueCount="132">
  <si>
    <t>工程量清单汇总表</t>
  </si>
  <si>
    <t>项目名称：政永高速公路K405+820~K406+070右侧边坡加固工程</t>
  </si>
  <si>
    <t>序号</t>
  </si>
  <si>
    <t>章次</t>
  </si>
  <si>
    <t>科目名称</t>
  </si>
  <si>
    <t>控制价
（元）</t>
  </si>
  <si>
    <t>投标报价（元）</t>
  </si>
  <si>
    <t>总则</t>
  </si>
  <si>
    <t>绿化及环境保护工程</t>
  </si>
  <si>
    <t xml:space="preserve"> </t>
  </si>
  <si>
    <r>
      <rPr>
        <sz val="12"/>
        <color rgb="FF000000"/>
        <rFont val="宋体"/>
        <charset val="134"/>
      </rPr>
      <t>第101章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102章清单合计</t>
    </r>
  </si>
  <si>
    <t>投标报价（含税）</t>
  </si>
  <si>
    <t>工程量清单</t>
  </si>
  <si>
    <t>清单     第101章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</si>
  <si>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</si>
  <si>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</si>
  <si>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</si>
  <si>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</si>
  <si>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</si>
  <si>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</si>
  <si>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</si>
  <si>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/>
  </si>
  <si>
    <t>10101</t>
  </si>
  <si>
    <t>安全布控</t>
  </si>
  <si>
    <t>总额</t>
  </si>
  <si>
    <t>10102</t>
  </si>
  <si>
    <t>安全生产费</t>
  </si>
  <si>
    <t>清单  第100章  合计   人民币(元)</t>
  </si>
  <si>
    <t>清单    第200 章 路基工程</t>
  </si>
  <si>
    <t>子  目  名  称</t>
  </si>
  <si>
    <t>业主初稿单价</t>
  </si>
  <si>
    <t>业主审核单价</t>
  </si>
  <si>
    <t>201</t>
  </si>
  <si>
    <t>预应力锚索（孔径Ф150mm 6束锚索）(含套管)</t>
  </si>
  <si>
    <t>m</t>
  </si>
  <si>
    <t>202</t>
  </si>
  <si>
    <t>框架梁（梁、十字面板）C30混凝土(含运费通行费）</t>
  </si>
  <si>
    <t>m3</t>
  </si>
  <si>
    <t>203</t>
  </si>
  <si>
    <t>框架梁（梁、十字面板）钢筋制作、安装</t>
  </si>
  <si>
    <t>t</t>
  </si>
  <si>
    <t>204</t>
  </si>
  <si>
    <t>结构挖方(含弃运土方）</t>
  </si>
  <si>
    <t>205</t>
  </si>
  <si>
    <t>C20砼护面墙(含运费通行费）</t>
  </si>
  <si>
    <t>206</t>
  </si>
  <si>
    <t>仰斜式排水孔（含钻孔、布排水管）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</si>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</sst>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4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color indexed="8"/>
      <name val="Arial Narrow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9"/>
      <color indexed="8"/>
      <name val="Arial Narrow"/>
      <charset val="0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4" applyNumberFormat="0" applyAlignment="0" applyProtection="0">
      <alignment vertical="center"/>
    </xf>
    <xf numFmtId="0" fontId="47" fillId="12" borderId="30" applyNumberFormat="0" applyAlignment="0" applyProtection="0">
      <alignment vertical="center"/>
    </xf>
    <xf numFmtId="0" fontId="48" fillId="13" borderId="3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</cellStyleXfs>
  <cellXfs count="103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right" vertical="center" wrapText="1"/>
      <protection hidden="1"/>
    </xf>
    <xf numFmtId="176" fontId="16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Protection="1">
      <alignment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 wrapText="1"/>
    </xf>
    <xf numFmtId="0" fontId="15" fillId="2" borderId="16" xfId="0" applyNumberFormat="1" applyFont="1" applyFill="1" applyBorder="1" applyAlignment="1" applyProtection="1">
      <alignment horizontal="center" vertical="center" wrapText="1"/>
    </xf>
    <xf numFmtId="176" fontId="19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</xf>
    <xf numFmtId="176" fontId="1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18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9" xfId="0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9" xfId="0" applyNumberFormat="1" applyFont="1" applyFill="1" applyBorder="1" applyAlignment="1" applyProtection="1">
      <alignment horizontal="right" vertical="center" wrapText="1"/>
      <protection hidden="1"/>
    </xf>
    <xf numFmtId="176" fontId="22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3" xfId="0" applyFont="1" applyFill="1" applyBorder="1" applyProtection="1">
      <alignment vertical="center"/>
      <protection hidden="1"/>
    </xf>
    <xf numFmtId="176" fontId="18" fillId="0" borderId="13" xfId="0" applyNumberFormat="1" applyFont="1" applyFill="1" applyBorder="1" applyAlignment="1" applyProtection="1">
      <alignment horizontal="center" vertical="center"/>
      <protection hidden="1"/>
    </xf>
    <xf numFmtId="176" fontId="2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5" fillId="0" borderId="0" xfId="0" applyFont="1" applyFill="1" applyAlignment="1" applyProtection="1">
      <alignment horizontal="left" vertical="top" wrapText="1"/>
      <protection hidden="1"/>
    </xf>
    <xf numFmtId="0" fontId="26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21" xfId="0" applyFont="1" applyFill="1" applyBorder="1" applyAlignment="1" applyProtection="1">
      <alignment horizontal="left" vertical="center" wrapText="1"/>
      <protection hidden="1"/>
    </xf>
    <xf numFmtId="0" fontId="27" fillId="0" borderId="0" xfId="0" applyFont="1" applyFill="1" applyBorder="1" applyAlignment="1" applyProtection="1">
      <alignment horizontal="left" vertical="top" wrapText="1"/>
      <protection hidden="1"/>
    </xf>
    <xf numFmtId="0" fontId="28" fillId="0" borderId="22" xfId="0" applyFont="1" applyFill="1" applyBorder="1" applyAlignment="1" applyProtection="1">
      <alignment horizontal="center" vertical="center" wrapText="1"/>
      <protection hidden="1"/>
    </xf>
    <xf numFmtId="0" fontId="28" fillId="0" borderId="23" xfId="0" applyFont="1" applyFill="1" applyBorder="1" applyAlignment="1" applyProtection="1">
      <alignment horizontal="center" vertical="center" wrapText="1"/>
      <protection hidden="1"/>
    </xf>
    <xf numFmtId="0" fontId="28" fillId="0" borderId="24" xfId="0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0" fontId="2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29" fillId="0" borderId="26" xfId="0" applyFont="1" applyFill="1" applyBorder="1" applyAlignment="1" applyProtection="1">
      <alignment horizontal="center" vertical="center" wrapText="1"/>
      <protection hidden="1"/>
    </xf>
    <xf numFmtId="176" fontId="2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9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8" xfId="0" applyFont="1" applyFill="1" applyBorder="1" applyAlignment="1" applyProtection="1">
      <alignment horizontal="center" vertical="center" wrapText="1"/>
      <protection hidden="1"/>
    </xf>
    <xf numFmtId="0" fontId="30" fillId="0" borderId="29" xfId="0" applyFont="1" applyFill="1" applyBorder="1" applyAlignment="1" applyProtection="1">
      <alignment horizontal="center" vertical="center" wrapText="1"/>
      <protection hidden="1"/>
    </xf>
    <xf numFmtId="176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right" vertical="center" wrapText="1"/>
      <protection hidden="1"/>
    </xf>
    <xf numFmtId="0" fontId="32" fillId="0" borderId="0" xfId="0" applyFont="1" applyFill="1" applyBorder="1" applyAlignment="1" applyProtection="1">
      <alignment horizontal="right" vertical="center" wrapText="1"/>
      <protection hidden="1"/>
    </xf>
    <xf numFmtId="176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Alignment="1" applyProtection="1">
      <alignment horizontal="left" vertical="center" wrapText="1"/>
      <protection hidden="1"/>
    </xf>
    <xf numFmtId="176" fontId="24" fillId="0" borderId="0" xfId="0" applyNumberFormat="1" applyFont="1" applyFill="1" applyProtection="1">
      <alignment vertical="center"/>
    </xf>
    <xf numFmtId="0" fontId="33" fillId="0" borderId="0" xfId="0" applyFont="1">
      <alignment vertical="center"/>
    </xf>
    <xf numFmtId="0" fontId="24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tabSelected="1" view="pageBreakPreview" zoomScaleNormal="145" workbookViewId="0">
      <selection activeCell="E8" sqref="E8"/>
    </sheetView>
  </sheetViews>
  <sheetFormatPr defaultColWidth="9" defaultRowHeight="14.4"/>
  <cols>
    <col min="1" max="1" width="1.5" style="76" customWidth="1"/>
    <col min="2" max="2" width="10.8703703703704" style="76" customWidth="1"/>
    <col min="3" max="3" width="10.6296296296296" style="76" customWidth="1"/>
    <col min="4" max="4" width="25.6296296296296" style="76" customWidth="1"/>
    <col min="5" max="5" width="17.25" style="76" customWidth="1"/>
    <col min="6" max="6" width="16.8703703703704" style="76" customWidth="1"/>
    <col min="7" max="7" width="0.87037037037037" style="76" customWidth="1"/>
    <col min="8" max="8" width="11.8703703703704" style="76" customWidth="1"/>
    <col min="9" max="16384" width="9" style="76"/>
  </cols>
  <sheetData>
    <row r="1" spans="1:6">
      <c r="A1" s="77"/>
      <c r="B1" s="77"/>
      <c r="C1" s="77"/>
      <c r="D1" s="77"/>
      <c r="E1" s="77"/>
      <c r="F1" s="78"/>
    </row>
    <row r="2" ht="24.95" customHeight="1" spans="1:6">
      <c r="A2" s="77"/>
      <c r="B2" s="79" t="s">
        <v>0</v>
      </c>
      <c r="C2" s="79"/>
      <c r="D2" s="79"/>
      <c r="E2" s="79"/>
      <c r="F2" s="79"/>
    </row>
    <row r="3" ht="29" customHeight="1" spans="1:6">
      <c r="A3" s="77"/>
      <c r="B3" s="80" t="s">
        <v>1</v>
      </c>
      <c r="C3" s="80"/>
      <c r="D3" s="80"/>
      <c r="E3" s="80"/>
      <c r="F3" s="80"/>
    </row>
    <row r="4" s="75" customFormat="1" ht="35.1" customHeight="1" spans="1:6">
      <c r="A4" s="81"/>
      <c r="B4" s="82" t="s">
        <v>2</v>
      </c>
      <c r="C4" s="83" t="s">
        <v>3</v>
      </c>
      <c r="D4" s="83" t="s">
        <v>4</v>
      </c>
      <c r="E4" s="84" t="s">
        <v>5</v>
      </c>
      <c r="F4" s="85" t="s">
        <v>6</v>
      </c>
    </row>
    <row r="5" s="75" customFormat="1" ht="35.1" customHeight="1" spans="1:6">
      <c r="A5" s="81"/>
      <c r="B5" s="86">
        <v>1</v>
      </c>
      <c r="C5" s="87">
        <v>101</v>
      </c>
      <c r="D5" s="88" t="s">
        <v>7</v>
      </c>
      <c r="E5" s="89">
        <f>第101章!G9</f>
        <v>69861</v>
      </c>
      <c r="F5" s="90"/>
    </row>
    <row r="6" s="75" customFormat="1" ht="35.1" customHeight="1" spans="1:6">
      <c r="A6" s="81"/>
      <c r="B6" s="86"/>
      <c r="C6" s="91">
        <v>102</v>
      </c>
      <c r="D6" s="88" t="s">
        <v>8</v>
      </c>
      <c r="E6" s="89">
        <f>第102章!G12</f>
        <v>2149784</v>
      </c>
      <c r="F6" s="90"/>
    </row>
    <row r="7" s="75" customFormat="1" ht="35.1" customHeight="1" spans="1:6">
      <c r="A7" s="81" t="s">
        <v>9</v>
      </c>
      <c r="B7" s="86">
        <v>3</v>
      </c>
      <c r="C7" s="91" t="s">
        <v>10</v>
      </c>
      <c r="D7" s="88"/>
      <c r="E7" s="89">
        <f>SUM(E5:E6)</f>
        <v>2219645</v>
      </c>
      <c r="F7" s="90"/>
    </row>
    <row r="8" s="75" customFormat="1" ht="35.1" customHeight="1" spans="1:10">
      <c r="A8" s="81"/>
      <c r="B8" s="92">
        <v>4</v>
      </c>
      <c r="C8" s="93" t="s">
        <v>11</v>
      </c>
      <c r="D8" s="94"/>
      <c r="E8" s="95">
        <f>E7</f>
        <v>2219645</v>
      </c>
      <c r="F8" s="95"/>
      <c r="I8" s="102"/>
      <c r="J8" s="100"/>
    </row>
    <row r="9" s="75" customFormat="1" ht="17.4" spans="1:7">
      <c r="A9" s="81"/>
      <c r="B9" s="96"/>
      <c r="C9" s="97"/>
      <c r="D9" s="97"/>
      <c r="E9" s="98"/>
      <c r="F9" s="99"/>
      <c r="G9" s="100"/>
    </row>
    <row r="10" s="75" customFormat="1" ht="20.4" spans="5:8">
      <c r="E10" s="101"/>
      <c r="H10" s="100"/>
    </row>
    <row r="11" s="75" customFormat="1" ht="17.4" spans="6:6">
      <c r="F11" s="100"/>
    </row>
    <row r="12" s="75" customFormat="1" ht="17.4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G9" sqref="G9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项目名称：政永高速公路K405+820~K406+070右侧边坡加固工程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42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3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5" t="s">
        <v>20</v>
      </c>
      <c r="J5"/>
    </row>
    <row r="6" s="14" customFormat="1" ht="24.95" customHeight="1" spans="2:10">
      <c r="B6" s="55">
        <v>101</v>
      </c>
      <c r="C6" s="56" t="s">
        <v>7</v>
      </c>
      <c r="D6" s="56" t="s">
        <v>21</v>
      </c>
      <c r="E6" s="57"/>
      <c r="F6" s="58"/>
      <c r="G6" s="59"/>
      <c r="H6" s="60"/>
      <c r="I6" s="72"/>
      <c r="J6"/>
    </row>
    <row r="7" s="14" customFormat="1" ht="24.95" customHeight="1" spans="2:10">
      <c r="B7" s="61" t="s">
        <v>22</v>
      </c>
      <c r="C7" s="62" t="s">
        <v>23</v>
      </c>
      <c r="D7" s="57" t="s">
        <v>24</v>
      </c>
      <c r="E7" s="57">
        <v>1</v>
      </c>
      <c r="F7" s="63">
        <v>37058</v>
      </c>
      <c r="G7" s="64">
        <f>ROUND(E7*F7,0)</f>
        <v>37058</v>
      </c>
      <c r="H7" s="60"/>
      <c r="I7" s="72"/>
      <c r="J7"/>
    </row>
    <row r="8" s="14" customFormat="1" ht="24.95" customHeight="1" spans="2:10">
      <c r="B8" s="61" t="s">
        <v>25</v>
      </c>
      <c r="C8" s="62" t="s">
        <v>26</v>
      </c>
      <c r="D8" s="57" t="s">
        <v>24</v>
      </c>
      <c r="E8" s="57">
        <v>1</v>
      </c>
      <c r="F8" s="63">
        <v>32803</v>
      </c>
      <c r="G8" s="64">
        <f>ROUND(E8*F8,0)</f>
        <v>32803</v>
      </c>
      <c r="H8" s="65"/>
      <c r="I8" s="73"/>
      <c r="J8"/>
    </row>
    <row r="9" s="14" customFormat="1" ht="24.95" customHeight="1" spans="2:9">
      <c r="B9" s="66" t="s">
        <v>27</v>
      </c>
      <c r="C9" s="67"/>
      <c r="D9" s="67"/>
      <c r="E9" s="68"/>
      <c r="F9" s="69"/>
      <c r="G9" s="70">
        <f>ROUND(SUM(G6:G8),0)</f>
        <v>69861</v>
      </c>
      <c r="H9" s="71"/>
      <c r="I9" s="74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X18"/>
  <sheetViews>
    <sheetView view="pageBreakPreview" zoomScaleNormal="140" workbookViewId="0">
      <selection activeCell="G11" sqref="G11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1" width="12.5555555555556" style="15" customWidth="1"/>
    <col min="12" max="12" width="9.66666666666667" style="15"/>
    <col min="13" max="13" width="12.8888888888889" style="15"/>
    <col min="14" max="14" width="9" style="15"/>
    <col min="15" max="15" width="9.5462962962963" style="15"/>
    <col min="16" max="18" width="9" style="15"/>
    <col min="19" max="19" width="12.8888888888889" style="15"/>
    <col min="20" max="20" width="9" style="15"/>
    <col min="21" max="21" width="10.5462962962963" style="15"/>
    <col min="22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项目名称：政永高速公路K405+820~K406+070右侧边坡加固工程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28</v>
      </c>
      <c r="C3" s="21"/>
      <c r="D3" s="21"/>
      <c r="E3" s="21"/>
      <c r="F3" s="21"/>
      <c r="G3" s="21"/>
      <c r="H3" s="21"/>
      <c r="I3" s="42"/>
    </row>
    <row r="4" s="14" customFormat="1" ht="20.1" customHeight="1" spans="2:24">
      <c r="B4" s="22" t="s">
        <v>14</v>
      </c>
      <c r="C4" s="23" t="s">
        <v>29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3"/>
      <c r="K4" s="44" t="s">
        <v>30</v>
      </c>
      <c r="L4" s="44" t="s">
        <v>31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="14" customFormat="1" ht="20.1" customHeight="1" spans="2:24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5" t="s">
        <v>20</v>
      </c>
      <c r="J5"/>
      <c r="K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="14" customFormat="1" ht="20.1" customHeight="1" spans="2:24">
      <c r="B6" s="29" t="s">
        <v>32</v>
      </c>
      <c r="C6" s="30" t="s">
        <v>33</v>
      </c>
      <c r="D6" s="31" t="s">
        <v>34</v>
      </c>
      <c r="E6" s="32">
        <v>5458</v>
      </c>
      <c r="F6" s="32">
        <v>275.94</v>
      </c>
      <c r="G6" s="33">
        <f t="shared" ref="G6:G11" si="0">ROUND(E6*F6,0)</f>
        <v>1506081</v>
      </c>
      <c r="H6" s="34"/>
      <c r="I6" s="46"/>
      <c r="J6"/>
      <c r="K6" s="47">
        <v>2889.91</v>
      </c>
      <c r="L6" s="48">
        <v>2440.6</v>
      </c>
      <c r="M6" s="49">
        <f>ROUND(L6*E6,0)</f>
        <v>13320795</v>
      </c>
      <c r="N6" s="48">
        <f>ROUND(L6*0.925,2)</f>
        <v>2257.56</v>
      </c>
      <c r="O6" s="49">
        <f>N6*E6</f>
        <v>12321762.48</v>
      </c>
      <c r="P6" s="13"/>
      <c r="Q6" s="13"/>
      <c r="R6" s="13"/>
      <c r="S6" s="13"/>
      <c r="T6" s="13"/>
      <c r="U6" s="13"/>
      <c r="V6" s="13"/>
      <c r="W6" s="13"/>
      <c r="X6" s="13"/>
    </row>
    <row r="7" s="14" customFormat="1" ht="21" customHeight="1" spans="2:24">
      <c r="B7" s="29" t="s">
        <v>35</v>
      </c>
      <c r="C7" s="30" t="s">
        <v>36</v>
      </c>
      <c r="D7" s="31" t="s">
        <v>37</v>
      </c>
      <c r="E7" s="32">
        <v>407</v>
      </c>
      <c r="F7" s="32">
        <v>1001.21</v>
      </c>
      <c r="G7" s="33">
        <f t="shared" si="0"/>
        <v>407492</v>
      </c>
      <c r="H7" s="34"/>
      <c r="I7" s="50"/>
      <c r="J7"/>
      <c r="K7" s="47">
        <v>2243.61</v>
      </c>
      <c r="L7" s="48">
        <v>1901.75</v>
      </c>
      <c r="M7" s="51">
        <f>ROUND(L7*E7,0)</f>
        <v>774012</v>
      </c>
      <c r="N7" s="48">
        <f>ROUND(L7*0.925,2)</f>
        <v>1759.12</v>
      </c>
      <c r="O7" s="49">
        <f>N7*E7</f>
        <v>715961.84</v>
      </c>
      <c r="P7" s="13"/>
      <c r="Q7" s="13"/>
      <c r="R7" s="13"/>
      <c r="S7" s="13"/>
      <c r="T7" s="13"/>
      <c r="U7" s="13"/>
      <c r="V7" s="13"/>
      <c r="W7" s="13"/>
      <c r="X7" s="13"/>
    </row>
    <row r="8" s="14" customFormat="1" ht="21" customHeight="1" spans="2:24">
      <c r="B8" s="29" t="s">
        <v>38</v>
      </c>
      <c r="C8" s="30" t="s">
        <v>39</v>
      </c>
      <c r="D8" s="31" t="s">
        <v>40</v>
      </c>
      <c r="E8" s="32">
        <v>65.799</v>
      </c>
      <c r="F8" s="32">
        <v>1925.61</v>
      </c>
      <c r="G8" s="33">
        <f t="shared" si="0"/>
        <v>126703</v>
      </c>
      <c r="H8" s="35"/>
      <c r="I8" s="52"/>
      <c r="K8" s="47">
        <v>2001.7</v>
      </c>
      <c r="L8" s="48">
        <v>1001.15</v>
      </c>
      <c r="M8" s="51">
        <f>ROUND(L8*E8,0)</f>
        <v>65875</v>
      </c>
      <c r="N8" s="48">
        <f>ROUND(L8*0.925,2)</f>
        <v>926.06</v>
      </c>
      <c r="O8" s="49">
        <f>N8*E8</f>
        <v>60933.82194</v>
      </c>
      <c r="P8" s="13"/>
      <c r="Q8" s="13"/>
      <c r="R8" s="13"/>
      <c r="S8" s="13"/>
      <c r="T8" s="13"/>
      <c r="U8" s="13"/>
      <c r="V8" s="13"/>
      <c r="W8" s="13"/>
      <c r="X8" s="13"/>
    </row>
    <row r="9" s="14" customFormat="1" ht="21" customHeight="1" spans="2:24">
      <c r="B9" s="29" t="s">
        <v>41</v>
      </c>
      <c r="C9" s="30" t="s">
        <v>42</v>
      </c>
      <c r="D9" s="31" t="s">
        <v>37</v>
      </c>
      <c r="E9" s="32">
        <v>203</v>
      </c>
      <c r="F9" s="32">
        <v>57.46</v>
      </c>
      <c r="G9" s="33">
        <f t="shared" si="0"/>
        <v>11664</v>
      </c>
      <c r="H9" s="35"/>
      <c r="I9" s="52"/>
      <c r="K9" s="53">
        <v>940.42</v>
      </c>
      <c r="L9" s="48">
        <v>796.59</v>
      </c>
      <c r="M9" s="51">
        <f>ROUND(L9*E9,0)</f>
        <v>161708</v>
      </c>
      <c r="N9" s="48">
        <f>ROUND(L9*0.925,2)</f>
        <v>736.85</v>
      </c>
      <c r="O9" s="49">
        <f>N9*E9</f>
        <v>149580.55</v>
      </c>
      <c r="P9" s="13"/>
      <c r="Q9" s="13"/>
      <c r="R9" s="13"/>
      <c r="S9" s="13"/>
      <c r="T9" s="13"/>
      <c r="U9" s="13"/>
      <c r="V9" s="13"/>
      <c r="W9" s="13"/>
      <c r="X9" s="13"/>
    </row>
    <row r="10" s="14" customFormat="1" ht="21" customHeight="1" spans="2:24">
      <c r="B10" s="29" t="s">
        <v>43</v>
      </c>
      <c r="C10" s="30" t="s">
        <v>44</v>
      </c>
      <c r="D10" s="31" t="s">
        <v>37</v>
      </c>
      <c r="E10" s="32">
        <v>39.6</v>
      </c>
      <c r="F10" s="32">
        <v>828.74</v>
      </c>
      <c r="G10" s="33">
        <f t="shared" si="0"/>
        <v>32818</v>
      </c>
      <c r="H10" s="35"/>
      <c r="I10" s="52"/>
      <c r="K10" s="53">
        <v>2316</v>
      </c>
      <c r="L10" s="48">
        <v>1353.3</v>
      </c>
      <c r="M10" s="51">
        <f>ROUND(L10*E10,0)</f>
        <v>53591</v>
      </c>
      <c r="N10" s="48">
        <f>ROUND(L10*0.925,2)</f>
        <v>1251.8</v>
      </c>
      <c r="O10" s="49">
        <f>N10*E10</f>
        <v>49571.28</v>
      </c>
      <c r="P10" s="13"/>
      <c r="Q10" s="13"/>
      <c r="R10" s="13"/>
      <c r="S10" s="13"/>
      <c r="T10" s="13"/>
      <c r="U10" s="13"/>
      <c r="V10" s="13"/>
      <c r="W10" s="13"/>
      <c r="X10" s="13"/>
    </row>
    <row r="11" s="14" customFormat="1" ht="22" customHeight="1" spans="2:15">
      <c r="B11" s="29" t="s">
        <v>45</v>
      </c>
      <c r="C11" s="30" t="s">
        <v>46</v>
      </c>
      <c r="D11" s="31" t="s">
        <v>34</v>
      </c>
      <c r="E11" s="33">
        <v>325</v>
      </c>
      <c r="F11" s="32">
        <v>200.08</v>
      </c>
      <c r="G11" s="33">
        <f t="shared" si="0"/>
        <v>65026</v>
      </c>
      <c r="H11" s="35"/>
      <c r="I11" s="52"/>
      <c r="K11" s="53">
        <v>292.68</v>
      </c>
      <c r="L11" s="48">
        <v>224.06</v>
      </c>
      <c r="M11" s="51">
        <f>ROUND(L11*E11,0)</f>
        <v>72820</v>
      </c>
      <c r="N11" s="48">
        <f>ROUND(L11*0.925,2)</f>
        <v>207.26</v>
      </c>
      <c r="O11" s="49">
        <f>N11*E11</f>
        <v>67359.5</v>
      </c>
    </row>
    <row r="12" s="14" customFormat="1" ht="24.95" customHeight="1" spans="2:19">
      <c r="B12" s="36" t="s">
        <v>47</v>
      </c>
      <c r="C12" s="37"/>
      <c r="D12" s="37"/>
      <c r="E12" s="38"/>
      <c r="F12" s="39"/>
      <c r="G12" s="40">
        <f>SUM(G6:G11)</f>
        <v>2149784</v>
      </c>
      <c r="H12" s="41"/>
      <c r="I12" s="41"/>
      <c r="L12" s="13"/>
      <c r="M12" s="54">
        <f>SUM(M6:M11)</f>
        <v>14448801</v>
      </c>
      <c r="O12" s="54">
        <f>SUM(O6:O11)</f>
        <v>13365169.47194</v>
      </c>
      <c r="Q12" s="14">
        <v>2265153</v>
      </c>
      <c r="S12" s="14">
        <f>O12-Q12</f>
        <v>11100016.47194</v>
      </c>
    </row>
    <row r="13" spans="12:19">
      <c r="L13" s="13"/>
      <c r="S13" s="15">
        <f>S12/O12</f>
        <v>0.830518198459387</v>
      </c>
    </row>
    <row r="14" spans="12:12">
      <c r="L14" s="13"/>
    </row>
    <row r="15" spans="12:13">
      <c r="L15" s="13"/>
      <c r="M15" s="15">
        <f>M12*0.925</f>
        <v>13365140.925</v>
      </c>
    </row>
    <row r="16" spans="12:12">
      <c r="L16" s="13"/>
    </row>
    <row r="17" spans="12:12">
      <c r="L17" s="13"/>
    </row>
    <row r="18" spans="12:12">
      <c r="L18" s="13"/>
    </row>
  </sheetData>
  <autoFilter ref="D1:D118">
    <extLst/>
  </autoFilter>
  <mergeCells count="10">
    <mergeCell ref="B1:I1"/>
    <mergeCell ref="B2:I2"/>
    <mergeCell ref="B3:I3"/>
    <mergeCell ref="F4:G4"/>
    <mergeCell ref="H4:I4"/>
    <mergeCell ref="B12:E12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.4" outlineLevelCol="7"/>
  <cols>
    <col min="1" max="1" width="5.62962962962963" style="1" customWidth="1"/>
    <col min="2" max="2" width="15.75" style="1" customWidth="1"/>
    <col min="3" max="3" width="66" style="1" customWidth="1"/>
    <col min="4" max="4" width="5.37037037037037" style="1" customWidth="1"/>
    <col min="5" max="5" width="9.12962962962963" style="1" customWidth="1"/>
    <col min="6" max="7" width="12.3703703703704" style="1" customWidth="1"/>
    <col min="8" max="8" width="29.75" style="1" customWidth="1"/>
    <col min="9" max="16384" width="9" style="1"/>
  </cols>
  <sheetData>
    <row r="1" ht="24.95" customHeight="1" spans="1:8">
      <c r="A1" s="2" t="s">
        <v>48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49</v>
      </c>
      <c r="C2" s="3" t="s">
        <v>50</v>
      </c>
      <c r="D2" s="3" t="s">
        <v>15</v>
      </c>
      <c r="E2" s="3" t="s">
        <v>16</v>
      </c>
      <c r="F2" s="4" t="s">
        <v>51</v>
      </c>
      <c r="G2" s="4" t="s">
        <v>52</v>
      </c>
      <c r="H2" s="3" t="s">
        <v>53</v>
      </c>
    </row>
    <row r="3" ht="24.95" customHeight="1" spans="1:8">
      <c r="A3" s="5">
        <v>1</v>
      </c>
      <c r="B3" s="6" t="s">
        <v>54</v>
      </c>
      <c r="C3" s="7" t="s">
        <v>55</v>
      </c>
      <c r="D3" s="5" t="s">
        <v>56</v>
      </c>
      <c r="E3" s="5">
        <f>1666*25</f>
        <v>41650</v>
      </c>
      <c r="F3" s="5" t="s">
        <v>57</v>
      </c>
      <c r="G3" s="5"/>
      <c r="H3" s="5" t="s">
        <v>58</v>
      </c>
    </row>
    <row r="4" ht="24.95" customHeight="1" spans="1:8">
      <c r="A4" s="5">
        <v>2</v>
      </c>
      <c r="B4" s="6" t="s">
        <v>59</v>
      </c>
      <c r="C4" s="7" t="s">
        <v>55</v>
      </c>
      <c r="D4" s="8" t="s">
        <v>56</v>
      </c>
      <c r="E4" s="5">
        <f>695*25</f>
        <v>17375</v>
      </c>
      <c r="F4" s="5" t="s">
        <v>57</v>
      </c>
      <c r="G4" s="5"/>
      <c r="H4" s="5" t="s">
        <v>58</v>
      </c>
    </row>
    <row r="5" ht="24.95" customHeight="1" spans="1:8">
      <c r="A5" s="5">
        <v>3</v>
      </c>
      <c r="B5" s="9" t="s">
        <v>60</v>
      </c>
      <c r="C5" s="10" t="s">
        <v>61</v>
      </c>
      <c r="D5" s="8" t="s">
        <v>56</v>
      </c>
      <c r="E5" s="8">
        <f>3265*36</f>
        <v>117540</v>
      </c>
      <c r="F5" s="8" t="s">
        <v>57</v>
      </c>
      <c r="G5" s="8"/>
      <c r="H5" s="8" t="s">
        <v>58</v>
      </c>
    </row>
    <row r="6" ht="24.95" customHeight="1" spans="1:8">
      <c r="A6" s="5">
        <v>4</v>
      </c>
      <c r="B6" s="6" t="s">
        <v>62</v>
      </c>
      <c r="C6" s="7" t="s">
        <v>55</v>
      </c>
      <c r="D6" s="5" t="s">
        <v>56</v>
      </c>
      <c r="E6" s="5">
        <f>5382*25</f>
        <v>134550</v>
      </c>
      <c r="F6" s="5" t="s">
        <v>57</v>
      </c>
      <c r="G6" s="5"/>
      <c r="H6" s="5" t="s">
        <v>58</v>
      </c>
    </row>
    <row r="7" ht="24.95" customHeight="1" spans="1:8">
      <c r="A7" s="5">
        <v>5</v>
      </c>
      <c r="B7" s="6" t="s">
        <v>63</v>
      </c>
      <c r="C7" s="7" t="s">
        <v>61</v>
      </c>
      <c r="D7" s="5" t="s">
        <v>56</v>
      </c>
      <c r="E7" s="11">
        <f>4658*36</f>
        <v>167688</v>
      </c>
      <c r="F7" s="5" t="s">
        <v>57</v>
      </c>
      <c r="G7" s="5"/>
      <c r="H7" s="5" t="s">
        <v>58</v>
      </c>
    </row>
    <row r="8" ht="24.95" customHeight="1" spans="1:8">
      <c r="A8" s="5">
        <v>6</v>
      </c>
      <c r="B8" s="9" t="s">
        <v>64</v>
      </c>
      <c r="C8" s="10" t="s">
        <v>55</v>
      </c>
      <c r="D8" s="8" t="s">
        <v>56</v>
      </c>
      <c r="E8" s="8">
        <f>5553*25</f>
        <v>138825</v>
      </c>
      <c r="F8" s="8" t="s">
        <v>57</v>
      </c>
      <c r="G8" s="8"/>
      <c r="H8" s="8" t="s">
        <v>58</v>
      </c>
    </row>
    <row r="9" ht="24.95" customHeight="1" spans="1:8">
      <c r="A9" s="5">
        <v>7</v>
      </c>
      <c r="B9" s="9" t="s">
        <v>65</v>
      </c>
      <c r="C9" s="10" t="s">
        <v>66</v>
      </c>
      <c r="D9" s="5" t="s">
        <v>56</v>
      </c>
      <c r="E9" s="8">
        <f>498*36</f>
        <v>17928</v>
      </c>
      <c r="F9" s="8" t="s">
        <v>57</v>
      </c>
      <c r="G9" s="8"/>
      <c r="H9" s="8" t="s">
        <v>58</v>
      </c>
    </row>
    <row r="10" ht="24.95" customHeight="1" spans="1:8">
      <c r="A10" s="5">
        <v>8</v>
      </c>
      <c r="B10" s="6" t="s">
        <v>67</v>
      </c>
      <c r="C10" s="7" t="s">
        <v>55</v>
      </c>
      <c r="D10" s="5" t="s">
        <v>56</v>
      </c>
      <c r="E10" s="5">
        <f>1474*25</f>
        <v>36850</v>
      </c>
      <c r="F10" s="5" t="s">
        <v>57</v>
      </c>
      <c r="G10" s="5"/>
      <c r="H10" s="5" t="s">
        <v>58</v>
      </c>
    </row>
    <row r="11" ht="24.95" customHeight="1" spans="1:8">
      <c r="A11" s="5">
        <v>9</v>
      </c>
      <c r="B11" s="6" t="s">
        <v>68</v>
      </c>
      <c r="C11" s="7" t="s">
        <v>69</v>
      </c>
      <c r="D11" s="5" t="s">
        <v>56</v>
      </c>
      <c r="E11" s="5">
        <f>412*49</f>
        <v>20188</v>
      </c>
      <c r="F11" s="5" t="s">
        <v>57</v>
      </c>
      <c r="G11" s="5"/>
      <c r="H11" s="5" t="s">
        <v>58</v>
      </c>
    </row>
    <row r="12" ht="24.95" customHeight="1" spans="1:8">
      <c r="A12" s="5">
        <v>10</v>
      </c>
      <c r="B12" s="8" t="s">
        <v>70</v>
      </c>
      <c r="C12" s="10" t="s">
        <v>71</v>
      </c>
      <c r="D12" s="8" t="s">
        <v>72</v>
      </c>
      <c r="E12" s="8">
        <v>12974</v>
      </c>
      <c r="F12" s="8" t="s">
        <v>71</v>
      </c>
      <c r="G12" s="8"/>
      <c r="H12" s="8"/>
    </row>
    <row r="13" ht="35.1" customHeight="1" spans="1:8">
      <c r="A13" s="5">
        <v>11</v>
      </c>
      <c r="B13" s="5" t="s">
        <v>73</v>
      </c>
      <c r="C13" s="7" t="s">
        <v>74</v>
      </c>
      <c r="D13" s="5" t="s">
        <v>56</v>
      </c>
      <c r="E13" s="5">
        <v>348</v>
      </c>
      <c r="F13" s="5" t="s">
        <v>75</v>
      </c>
      <c r="G13" s="5"/>
      <c r="H13" s="5" t="s">
        <v>76</v>
      </c>
    </row>
    <row r="14" ht="35.1" customHeight="1" spans="1:8">
      <c r="A14" s="5">
        <v>12</v>
      </c>
      <c r="B14" s="5" t="s">
        <v>77</v>
      </c>
      <c r="C14" s="7" t="s">
        <v>78</v>
      </c>
      <c r="D14" s="5" t="s">
        <v>56</v>
      </c>
      <c r="E14" s="5">
        <v>11</v>
      </c>
      <c r="F14" s="5" t="s">
        <v>79</v>
      </c>
      <c r="G14" s="5"/>
      <c r="H14" s="5" t="s">
        <v>80</v>
      </c>
    </row>
    <row r="15" ht="35.1" customHeight="1" spans="1:8">
      <c r="A15" s="5">
        <v>13</v>
      </c>
      <c r="B15" s="8" t="s">
        <v>81</v>
      </c>
      <c r="C15" s="10" t="s">
        <v>82</v>
      </c>
      <c r="D15" s="8" t="s">
        <v>56</v>
      </c>
      <c r="E15" s="8">
        <v>814</v>
      </c>
      <c r="F15" s="8" t="s">
        <v>75</v>
      </c>
      <c r="G15" s="8"/>
      <c r="H15" s="8" t="s">
        <v>76</v>
      </c>
    </row>
    <row r="16" ht="35.1" customHeight="1" spans="1:8">
      <c r="A16" s="5">
        <v>14</v>
      </c>
      <c r="B16" s="5" t="s">
        <v>83</v>
      </c>
      <c r="C16" s="7" t="s">
        <v>84</v>
      </c>
      <c r="D16" s="5" t="s">
        <v>56</v>
      </c>
      <c r="E16" s="5">
        <v>72</v>
      </c>
      <c r="F16" s="5" t="s">
        <v>85</v>
      </c>
      <c r="G16" s="5"/>
      <c r="H16" s="5" t="s">
        <v>86</v>
      </c>
    </row>
    <row r="17" ht="35.1" customHeight="1" spans="1:8">
      <c r="A17" s="5">
        <v>15</v>
      </c>
      <c r="B17" s="8" t="s">
        <v>87</v>
      </c>
      <c r="C17" s="10" t="s">
        <v>88</v>
      </c>
      <c r="D17" s="8" t="s">
        <v>56</v>
      </c>
      <c r="E17" s="8">
        <v>187</v>
      </c>
      <c r="F17" s="8" t="s">
        <v>85</v>
      </c>
      <c r="G17" s="8"/>
      <c r="H17" s="8" t="s">
        <v>89</v>
      </c>
    </row>
    <row r="18" ht="35.1" customHeight="1" spans="1:8">
      <c r="A18" s="5">
        <v>16</v>
      </c>
      <c r="B18" s="5" t="s">
        <v>90</v>
      </c>
      <c r="C18" s="7" t="s">
        <v>91</v>
      </c>
      <c r="D18" s="5" t="s">
        <v>56</v>
      </c>
      <c r="E18" s="5">
        <v>3</v>
      </c>
      <c r="F18" s="5" t="s">
        <v>75</v>
      </c>
      <c r="G18" s="5"/>
      <c r="H18" s="5" t="s">
        <v>76</v>
      </c>
    </row>
    <row r="19" ht="35.1" customHeight="1" spans="1:8">
      <c r="A19" s="5">
        <v>17</v>
      </c>
      <c r="B19" s="5" t="s">
        <v>92</v>
      </c>
      <c r="C19" s="7" t="s">
        <v>82</v>
      </c>
      <c r="D19" s="5" t="s">
        <v>56</v>
      </c>
      <c r="E19" s="5">
        <v>221</v>
      </c>
      <c r="F19" s="5" t="s">
        <v>75</v>
      </c>
      <c r="G19" s="5"/>
      <c r="H19" s="5" t="s">
        <v>76</v>
      </c>
    </row>
    <row r="20" ht="35.1" customHeight="1" spans="1:8">
      <c r="A20" s="5">
        <v>18</v>
      </c>
      <c r="B20" s="5" t="s">
        <v>93</v>
      </c>
      <c r="C20" s="7" t="s">
        <v>91</v>
      </c>
      <c r="D20" s="5" t="s">
        <v>56</v>
      </c>
      <c r="E20" s="5">
        <v>198</v>
      </c>
      <c r="F20" s="5" t="s">
        <v>75</v>
      </c>
      <c r="G20" s="5"/>
      <c r="H20" s="5" t="s">
        <v>76</v>
      </c>
    </row>
    <row r="21" ht="35.1" customHeight="1" spans="1:8">
      <c r="A21" s="5">
        <v>19</v>
      </c>
      <c r="B21" s="5" t="s">
        <v>94</v>
      </c>
      <c r="C21" s="7" t="s">
        <v>84</v>
      </c>
      <c r="D21" s="5" t="s">
        <v>56</v>
      </c>
      <c r="E21" s="5">
        <v>176</v>
      </c>
      <c r="F21" s="5" t="s">
        <v>85</v>
      </c>
      <c r="G21" s="5"/>
      <c r="H21" s="5" t="s">
        <v>95</v>
      </c>
    </row>
    <row r="22" ht="35.1" customHeight="1" spans="1:8">
      <c r="A22" s="5">
        <v>20</v>
      </c>
      <c r="B22" s="8" t="s">
        <v>96</v>
      </c>
      <c r="C22" s="10" t="s">
        <v>97</v>
      </c>
      <c r="D22" s="8" t="s">
        <v>56</v>
      </c>
      <c r="E22" s="8">
        <v>29</v>
      </c>
      <c r="F22" s="8" t="s">
        <v>98</v>
      </c>
      <c r="G22" s="8"/>
      <c r="H22" s="8" t="s">
        <v>99</v>
      </c>
    </row>
    <row r="23" ht="35.1" customHeight="1" spans="1:8">
      <c r="A23" s="5">
        <v>21</v>
      </c>
      <c r="B23" s="5" t="s">
        <v>100</v>
      </c>
      <c r="C23" s="7" t="s">
        <v>101</v>
      </c>
      <c r="D23" s="5" t="s">
        <v>56</v>
      </c>
      <c r="E23" s="5">
        <v>738</v>
      </c>
      <c r="F23" s="5" t="s">
        <v>75</v>
      </c>
      <c r="G23" s="5"/>
      <c r="H23" s="5" t="s">
        <v>76</v>
      </c>
    </row>
    <row r="24" ht="35.1" customHeight="1" spans="1:8">
      <c r="A24" s="5">
        <v>22</v>
      </c>
      <c r="B24" s="5" t="s">
        <v>102</v>
      </c>
      <c r="C24" s="7" t="s">
        <v>103</v>
      </c>
      <c r="D24" s="5" t="s">
        <v>56</v>
      </c>
      <c r="E24" s="5">
        <v>128</v>
      </c>
      <c r="F24" s="5" t="s">
        <v>85</v>
      </c>
      <c r="G24" s="5"/>
      <c r="H24" s="5" t="s">
        <v>89</v>
      </c>
    </row>
    <row r="25" ht="35.1" customHeight="1" spans="1:8">
      <c r="A25" s="5">
        <v>23</v>
      </c>
      <c r="B25" s="5" t="s">
        <v>104</v>
      </c>
      <c r="C25" s="7" t="s">
        <v>105</v>
      </c>
      <c r="D25" s="5" t="s">
        <v>56</v>
      </c>
      <c r="E25" s="5">
        <v>3954</v>
      </c>
      <c r="F25" s="5" t="s">
        <v>106</v>
      </c>
      <c r="G25" s="5"/>
      <c r="H25" s="5" t="s">
        <v>107</v>
      </c>
    </row>
    <row r="26" ht="35.1" customHeight="1" spans="1:8">
      <c r="A26" s="5">
        <v>24</v>
      </c>
      <c r="B26" s="8" t="s">
        <v>108</v>
      </c>
      <c r="C26" s="10" t="s">
        <v>109</v>
      </c>
      <c r="D26" s="8" t="s">
        <v>56</v>
      </c>
      <c r="E26" s="8">
        <v>189</v>
      </c>
      <c r="F26" s="8" t="s">
        <v>85</v>
      </c>
      <c r="G26" s="8"/>
      <c r="H26" s="8" t="s">
        <v>110</v>
      </c>
    </row>
    <row r="27" ht="35.1" customHeight="1" spans="1:8">
      <c r="A27" s="5">
        <v>25</v>
      </c>
      <c r="B27" s="5" t="s">
        <v>111</v>
      </c>
      <c r="C27" s="7" t="s">
        <v>105</v>
      </c>
      <c r="D27" s="5" t="s">
        <v>56</v>
      </c>
      <c r="E27" s="5">
        <v>4706</v>
      </c>
      <c r="F27" s="5" t="s">
        <v>106</v>
      </c>
      <c r="G27" s="5"/>
      <c r="H27" s="5" t="s">
        <v>112</v>
      </c>
    </row>
    <row r="28" ht="35.1" customHeight="1" spans="1:8">
      <c r="A28" s="5">
        <v>26</v>
      </c>
      <c r="B28" s="5" t="s">
        <v>113</v>
      </c>
      <c r="C28" s="7" t="s">
        <v>105</v>
      </c>
      <c r="D28" s="5" t="s">
        <v>56</v>
      </c>
      <c r="E28" s="5">
        <v>1057</v>
      </c>
      <c r="F28" s="5" t="s">
        <v>106</v>
      </c>
      <c r="G28" s="5"/>
      <c r="H28" s="5" t="s">
        <v>107</v>
      </c>
    </row>
    <row r="29" ht="35.1" customHeight="1" spans="1:8">
      <c r="A29" s="5">
        <v>27</v>
      </c>
      <c r="B29" s="5" t="s">
        <v>114</v>
      </c>
      <c r="C29" s="7" t="s">
        <v>115</v>
      </c>
      <c r="D29" s="5" t="s">
        <v>56</v>
      </c>
      <c r="E29" s="5">
        <v>554</v>
      </c>
      <c r="F29" s="5" t="s">
        <v>98</v>
      </c>
      <c r="G29" s="5"/>
      <c r="H29" s="5" t="s">
        <v>76</v>
      </c>
    </row>
    <row r="30" ht="35.1" customHeight="1" spans="1:8">
      <c r="A30" s="5">
        <v>28</v>
      </c>
      <c r="B30" s="5" t="s">
        <v>116</v>
      </c>
      <c r="C30" s="7" t="s">
        <v>117</v>
      </c>
      <c r="D30" s="5" t="s">
        <v>56</v>
      </c>
      <c r="E30" s="5">
        <v>448</v>
      </c>
      <c r="F30" s="5" t="s">
        <v>75</v>
      </c>
      <c r="G30" s="5"/>
      <c r="H30" s="5" t="s">
        <v>118</v>
      </c>
    </row>
    <row r="31" ht="35.1" customHeight="1" spans="1:8">
      <c r="A31" s="5">
        <v>29</v>
      </c>
      <c r="B31" s="5" t="s">
        <v>119</v>
      </c>
      <c r="C31" s="7" t="s">
        <v>120</v>
      </c>
      <c r="D31" s="5" t="s">
        <v>56</v>
      </c>
      <c r="E31" s="5">
        <v>313</v>
      </c>
      <c r="F31" s="5" t="s">
        <v>75</v>
      </c>
      <c r="G31" s="5"/>
      <c r="H31" s="5" t="s">
        <v>76</v>
      </c>
    </row>
    <row r="32" ht="35.1" customHeight="1" spans="1:8">
      <c r="A32" s="5">
        <v>30</v>
      </c>
      <c r="B32" s="5" t="s">
        <v>121</v>
      </c>
      <c r="C32" s="7" t="s">
        <v>122</v>
      </c>
      <c r="D32" s="5" t="s">
        <v>56</v>
      </c>
      <c r="E32" s="5">
        <v>401</v>
      </c>
      <c r="F32" s="5" t="s">
        <v>75</v>
      </c>
      <c r="G32" s="5"/>
      <c r="H32" s="5" t="s">
        <v>118</v>
      </c>
    </row>
    <row r="33" ht="35.1" customHeight="1" spans="1:8">
      <c r="A33" s="5">
        <v>31</v>
      </c>
      <c r="B33" s="8" t="s">
        <v>123</v>
      </c>
      <c r="C33" s="10" t="s">
        <v>124</v>
      </c>
      <c r="D33" s="8" t="s">
        <v>56</v>
      </c>
      <c r="E33" s="8">
        <v>65</v>
      </c>
      <c r="F33" s="8" t="s">
        <v>85</v>
      </c>
      <c r="G33" s="8"/>
      <c r="H33" s="8" t="s">
        <v>125</v>
      </c>
    </row>
    <row r="34" ht="35.1" customHeight="1" spans="1:8">
      <c r="A34" s="5">
        <v>32</v>
      </c>
      <c r="B34" s="5" t="s">
        <v>126</v>
      </c>
      <c r="C34" s="7" t="s">
        <v>127</v>
      </c>
      <c r="D34" s="5" t="s">
        <v>56</v>
      </c>
      <c r="E34" s="5">
        <v>93</v>
      </c>
      <c r="F34" s="5" t="s">
        <v>85</v>
      </c>
      <c r="G34" s="5"/>
      <c r="H34" s="5" t="s">
        <v>128</v>
      </c>
    </row>
    <row r="35" ht="35.1" customHeight="1" spans="1:8">
      <c r="A35" s="5">
        <v>33</v>
      </c>
      <c r="B35" s="5" t="s">
        <v>129</v>
      </c>
      <c r="C35" s="7" t="s">
        <v>88</v>
      </c>
      <c r="D35" s="5" t="s">
        <v>56</v>
      </c>
      <c r="E35" s="5">
        <v>48</v>
      </c>
      <c r="F35" s="5" t="s">
        <v>85</v>
      </c>
      <c r="G35" s="5"/>
      <c r="H35" s="5" t="s">
        <v>89</v>
      </c>
    </row>
    <row r="36" ht="35.1" customHeight="1" spans="1:8">
      <c r="A36" s="5">
        <v>34</v>
      </c>
      <c r="B36" s="5" t="s">
        <v>130</v>
      </c>
      <c r="C36" s="7" t="s">
        <v>117</v>
      </c>
      <c r="D36" s="5" t="s">
        <v>56</v>
      </c>
      <c r="E36" s="5">
        <v>29</v>
      </c>
      <c r="F36" s="5" t="s">
        <v>75</v>
      </c>
      <c r="G36" s="5"/>
      <c r="H36" s="5" t="s">
        <v>76</v>
      </c>
    </row>
    <row r="37" ht="35.1" customHeight="1" spans="1:8">
      <c r="A37" s="5">
        <v>35</v>
      </c>
      <c r="B37" s="5" t="s">
        <v>131</v>
      </c>
      <c r="C37" s="7" t="s">
        <v>115</v>
      </c>
      <c r="D37" s="5" t="s">
        <v>56</v>
      </c>
      <c r="E37" s="5">
        <v>277</v>
      </c>
      <c r="F37" s="5" t="s">
        <v>98</v>
      </c>
      <c r="G37" s="5"/>
      <c r="H37" s="5" t="s">
        <v>76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第101章</vt:lpstr>
      <vt:lpstr>第102章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2023-06-01T07:51:06Z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A3088E586D4C49198B626B2A1B9A1C64</vt:lpwstr>
  </property>
</Properties>
</file>